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1876\Desktop\"/>
    </mc:Choice>
  </mc:AlternateContent>
  <xr:revisionPtr revIDLastSave="0" documentId="13_ncr:1_{6F21D37C-270B-4576-B864-3B511475BE3D}" xr6:coauthVersionLast="45" xr6:coauthVersionMax="47" xr10:uidLastSave="{00000000-0000-0000-0000-000000000000}"/>
  <bookViews>
    <workbookView xWindow="2808" yWindow="708" windowWidth="18828" windowHeight="11232" xr2:uid="{AD2BBC81-672C-401D-AF19-D296FB16DCC7}"/>
  </bookViews>
  <sheets>
    <sheet name="ワイン" sheetId="1" r:id="rId1"/>
  </sheets>
  <definedNames>
    <definedName name="_xlchart.v1.0" hidden="1">ワイン!$A$2:$A$60</definedName>
    <definedName name="_xlchart.v1.1" hidden="1">ワイン!$D$2:$D$60</definedName>
    <definedName name="_xlchart.v1.2" hidden="1">ワイン!$A$2:$A$60</definedName>
    <definedName name="_xlchart.v1.3" hidden="1">ワイン!$B$2:$B$60</definedName>
    <definedName name="_xlnm.Print_Area" localSheetId="0">ワイン!$A$1:$N$67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1" l="1"/>
  <c r="M20" i="1"/>
  <c r="L20" i="1"/>
  <c r="K20" i="1"/>
  <c r="J20" i="1"/>
  <c r="I20" i="1"/>
  <c r="N19" i="1"/>
  <c r="M19" i="1"/>
  <c r="L19" i="1"/>
  <c r="K19" i="1"/>
  <c r="J19" i="1"/>
  <c r="I19" i="1"/>
  <c r="N18" i="1"/>
  <c r="M18" i="1"/>
  <c r="L18" i="1"/>
  <c r="K18" i="1"/>
  <c r="J18" i="1"/>
  <c r="I18" i="1"/>
  <c r="N17" i="1"/>
  <c r="M17" i="1"/>
  <c r="L17" i="1"/>
  <c r="K17" i="1"/>
  <c r="J17" i="1"/>
  <c r="I17" i="1"/>
  <c r="N16" i="1"/>
  <c r="M16" i="1"/>
  <c r="L16" i="1"/>
  <c r="K16" i="1"/>
  <c r="J16" i="1"/>
  <c r="I16" i="1"/>
  <c r="N12" i="1"/>
  <c r="M12" i="1"/>
  <c r="L12" i="1"/>
  <c r="K12" i="1"/>
  <c r="J12" i="1"/>
  <c r="I12" i="1"/>
  <c r="N11" i="1"/>
  <c r="N13" i="1" s="1"/>
  <c r="M11" i="1"/>
  <c r="M13" i="1" s="1"/>
  <c r="L11" i="1"/>
  <c r="L13" i="1" s="1"/>
  <c r="K11" i="1"/>
  <c r="K13" i="1" s="1"/>
  <c r="J11" i="1"/>
  <c r="J13" i="1" s="1"/>
  <c r="I11" i="1"/>
  <c r="I13" i="1" s="1"/>
  <c r="N10" i="1"/>
  <c r="M10" i="1"/>
  <c r="L10" i="1"/>
  <c r="K10" i="1"/>
  <c r="J10" i="1"/>
  <c r="I10" i="1"/>
  <c r="N9" i="1"/>
  <c r="M9" i="1"/>
  <c r="L9" i="1"/>
  <c r="K9" i="1"/>
  <c r="J9" i="1"/>
  <c r="I9" i="1"/>
  <c r="N6" i="1"/>
  <c r="M6" i="1"/>
  <c r="L6" i="1"/>
  <c r="K6" i="1"/>
  <c r="J6" i="1"/>
  <c r="I6" i="1"/>
  <c r="N5" i="1"/>
  <c r="M5" i="1"/>
  <c r="L5" i="1"/>
  <c r="K5" i="1"/>
  <c r="J5" i="1"/>
  <c r="I5" i="1"/>
  <c r="N4" i="1"/>
  <c r="M4" i="1"/>
  <c r="L4" i="1"/>
  <c r="K4" i="1"/>
  <c r="J4" i="1"/>
  <c r="I4" i="1"/>
</calcChain>
</file>

<file path=xl/sharedStrings.xml><?xml version="1.0" encoding="utf-8"?>
<sst xmlns="http://schemas.openxmlformats.org/spreadsheetml/2006/main" count="97" uniqueCount="31">
  <si>
    <t>Category</t>
    <phoneticPr fontId="3"/>
  </si>
  <si>
    <t>ﾎﾟﾘ
ﾌｪﾉｰﾙ</t>
    <phoneticPr fontId="3"/>
  </si>
  <si>
    <t>ﾎﾟﾘ
ﾌｪﾉｰﾙ
sort</t>
    <phoneticPr fontId="3"/>
  </si>
  <si>
    <t>プロリン</t>
    <phoneticPr fontId="3"/>
  </si>
  <si>
    <t>プロリン
sort</t>
    <phoneticPr fontId="3"/>
  </si>
  <si>
    <t>要　約　統　計</t>
    <rPh sb="0" eb="1">
      <t>ヨウ</t>
    </rPh>
    <rPh sb="2" eb="3">
      <t>ヤク</t>
    </rPh>
    <rPh sb="4" eb="5">
      <t>トウ</t>
    </rPh>
    <rPh sb="6" eb="7">
      <t>ケイ</t>
    </rPh>
    <phoneticPr fontId="3"/>
  </si>
  <si>
    <t>ポリフェノール</t>
    <phoneticPr fontId="3"/>
  </si>
  <si>
    <t>Nebbiolo</t>
    <phoneticPr fontId="3"/>
  </si>
  <si>
    <t>Nebbiolo</t>
  </si>
  <si>
    <t>Barberas</t>
  </si>
  <si>
    <t>Grignolino</t>
  </si>
  <si>
    <t>代 表 値</t>
    <rPh sb="0" eb="1">
      <t>ダイ</t>
    </rPh>
    <rPh sb="2" eb="3">
      <t>ヒョウ</t>
    </rPh>
    <rPh sb="4" eb="5">
      <t>アタイ</t>
    </rPh>
    <phoneticPr fontId="3"/>
  </si>
  <si>
    <t>平均値</t>
    <rPh sb="0" eb="2">
      <t>ヘイキン</t>
    </rPh>
    <rPh sb="2" eb="3">
      <t>アタイ</t>
    </rPh>
    <phoneticPr fontId="3"/>
  </si>
  <si>
    <t>中央値</t>
    <rPh sb="0" eb="2">
      <t>チュウオウ</t>
    </rPh>
    <rPh sb="2" eb="3">
      <t>チ</t>
    </rPh>
    <phoneticPr fontId="3"/>
  </si>
  <si>
    <t>最頻値</t>
    <rPh sb="0" eb="3">
      <t>サイヒンチ</t>
    </rPh>
    <phoneticPr fontId="3"/>
  </si>
  <si>
    <t>散らばり指標</t>
    <rPh sb="0" eb="1">
      <t>チ</t>
    </rPh>
    <rPh sb="4" eb="6">
      <t>シヒョウ</t>
    </rPh>
    <phoneticPr fontId="3"/>
  </si>
  <si>
    <t>分散V</t>
    <rPh sb="0" eb="2">
      <t>ブンサン</t>
    </rPh>
    <phoneticPr fontId="3"/>
  </si>
  <si>
    <t>標準偏差SD</t>
    <rPh sb="0" eb="2">
      <t>ヒョウジュン</t>
    </rPh>
    <rPh sb="2" eb="4">
      <t>ヘンサ</t>
    </rPh>
    <phoneticPr fontId="3"/>
  </si>
  <si>
    <t>最大値MAX</t>
    <rPh sb="0" eb="3">
      <t>サイダイチ</t>
    </rPh>
    <phoneticPr fontId="3"/>
  </si>
  <si>
    <t>最小値MIN</t>
    <rPh sb="0" eb="2">
      <t>サイショウ</t>
    </rPh>
    <rPh sb="2" eb="3">
      <t>アタイ</t>
    </rPh>
    <phoneticPr fontId="3"/>
  </si>
  <si>
    <t>レンジR</t>
    <phoneticPr fontId="3"/>
  </si>
  <si>
    <t>五 点 要 約</t>
    <rPh sb="0" eb="1">
      <t>ゴ</t>
    </rPh>
    <rPh sb="2" eb="3">
      <t>テン</t>
    </rPh>
    <rPh sb="4" eb="5">
      <t>ヨウ</t>
    </rPh>
    <rPh sb="6" eb="7">
      <t>ヤク</t>
    </rPh>
    <phoneticPr fontId="3"/>
  </si>
  <si>
    <t>上四分位75%</t>
    <rPh sb="0" eb="1">
      <t>ウエ</t>
    </rPh>
    <rPh sb="1" eb="4">
      <t>シブンイ</t>
    </rPh>
    <phoneticPr fontId="3"/>
  </si>
  <si>
    <t>下四分位</t>
    <rPh sb="0" eb="1">
      <t>シタ</t>
    </rPh>
    <rPh sb="1" eb="4">
      <t>シブンイ</t>
    </rPh>
    <phoneticPr fontId="3"/>
  </si>
  <si>
    <t>最小値MIN</t>
    <rPh sb="0" eb="3">
      <t>サイショウチ</t>
    </rPh>
    <phoneticPr fontId="3"/>
  </si>
  <si>
    <t>外れ値</t>
    <rPh sb="0" eb="1">
      <t>ハズ</t>
    </rPh>
    <rPh sb="2" eb="3">
      <t>チ</t>
    </rPh>
    <phoneticPr fontId="3"/>
  </si>
  <si>
    <t>Barberas</t>
    <phoneticPr fontId="3"/>
  </si>
  <si>
    <t>ー</t>
    <phoneticPr fontId="3"/>
  </si>
  <si>
    <t>Grignolino</t>
    <phoneticPr fontId="3"/>
  </si>
  <si>
    <t>※箱ひげ図はEXCEL（ver2016以降）の機能になります</t>
    <rPh sb="1" eb="2">
      <t>ハコ</t>
    </rPh>
    <rPh sb="4" eb="5">
      <t>ズ</t>
    </rPh>
    <rPh sb="19" eb="21">
      <t>イコウ</t>
    </rPh>
    <rPh sb="23" eb="25">
      <t>キノウ</t>
    </rPh>
    <phoneticPr fontId="3"/>
  </si>
  <si>
    <t>　→EXCELが2016以前の方のために画像を表示しておきます</t>
    <rPh sb="12" eb="14">
      <t>イゼン</t>
    </rPh>
    <rPh sb="15" eb="16">
      <t>カタ</t>
    </rPh>
    <rPh sb="20" eb="22">
      <t>ガゾウ</t>
    </rPh>
    <rPh sb="23" eb="25">
      <t>ヒョウジ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</si>
</sst>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7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9"/>
      <color theme="1"/>
      <name val="Meiryo UI"/>
      <family val="3"/>
      <charset val="128"/>
    </font>
    <font>
      <i/>
      <sz val="10"/>
      <color theme="1"/>
      <name val="Meiryo UI"/>
      <family val="3"/>
      <charset val="128"/>
    </font>
    <font>
      <sz val="12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49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76" fontId="2" fillId="0" borderId="4" xfId="0" applyNumberFormat="1" applyFont="1" applyBorder="1">
      <alignment vertical="center"/>
    </xf>
    <xf numFmtId="0" fontId="5" fillId="0" borderId="2" xfId="0" applyFont="1" applyBorder="1">
      <alignment vertical="center"/>
    </xf>
    <xf numFmtId="177" fontId="4" fillId="0" borderId="6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177" fontId="2" fillId="0" borderId="4" xfId="0" applyNumberFormat="1" applyFont="1" applyBorder="1">
      <alignment vertical="center"/>
    </xf>
    <xf numFmtId="177" fontId="2" fillId="4" borderId="0" xfId="0" applyNumberFormat="1" applyFont="1" applyFill="1">
      <alignment vertical="center"/>
    </xf>
    <xf numFmtId="0" fontId="2" fillId="0" borderId="4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5" borderId="5" xfId="0" applyNumberFormat="1" applyFont="1" applyFill="1" applyBorder="1">
      <alignment vertical="center"/>
    </xf>
    <xf numFmtId="0" fontId="5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9" xfId="0" applyFont="1" applyBorder="1">
      <alignment vertical="center"/>
    </xf>
    <xf numFmtId="177" fontId="2" fillId="0" borderId="3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quotePrefix="1" applyFont="1">
      <alignment vertical="center"/>
    </xf>
    <xf numFmtId="176" fontId="2" fillId="0" borderId="5" xfId="0" applyNumberFormat="1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176" fontId="5" fillId="0" borderId="2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3" xfId="0" applyFont="1" applyBorder="1">
      <alignment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4">
    <cellStyle name="桁区切り 2" xfId="3" xr:uid="{AD391DE0-CFAD-42A2-9C42-D6FA3CBB512A}"/>
    <cellStyle name="標準" xfId="0" builtinId="0"/>
    <cellStyle name="標準 2" xfId="1" xr:uid="{10B52299-137D-4785-A06F-2F63A12D9DE9}"/>
    <cellStyle name="標準 3" xfId="2" xr:uid="{BE1490EF-4CE2-42F2-93A8-02498F536DD7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title pos="t" align="ctr" overlay="0">
      <cx:tx>
        <cx:rich>
          <a:bodyPr vertOverflow="overflow" horzOverflow="overflow" wrap="square" lIns="0" tIns="0" rIns="0" bIns="0"/>
          <a:lstStyle/>
          <a:p>
            <a:pPr algn="ctr" rtl="0">
              <a:defRPr sz="1050" b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r>
              <a:rPr lang="ja-JP" altLang="en-US" sz="105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ポリフェノール含入量箱ひげ図（</a:t>
            </a:r>
            <a:r>
              <a:rPr lang="en-US" altLang="ja-JP" sz="105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3</a:t>
            </a:r>
            <a:r>
              <a:rPr lang="ja-JP" altLang="en-US" sz="105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銘柄一覧）</a:t>
            </a:r>
          </a:p>
        </cx:rich>
      </cx:tx>
    </cx:title>
    <cx:plotArea>
      <cx:plotAreaRegion>
        <cx:plotSurface>
          <cx:spPr>
            <a:noFill/>
            <a:ln>
              <a:solidFill>
                <a:schemeClr val="bg1">
                  <a:lumMod val="65000"/>
                </a:schemeClr>
              </a:solidFill>
            </a:ln>
          </cx:spPr>
        </cx:plotSurface>
        <cx:series layoutId="boxWhisker" uniqueId="{84020C90-C13D-4936-A983-BA7268B415E4}">
          <cx:spPr>
            <a:solidFill>
              <a:srgbClr val="CCFF66"/>
            </a:solidFill>
            <a:ln>
              <a:solidFill>
                <a:srgbClr val="009900"/>
              </a:solidFill>
            </a:ln>
          </cx:spPr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800" b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defRPr>
                </a:pPr>
                <a:endParaRPr lang="ja-JP" altLang="en-US" sz="8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x:txPr>
            <cx:visibility seriesName="0" categoryName="0" value="1"/>
          </cx:dataLabels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 altLang="en-US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cx:txPr>
      </cx:axis>
      <cx:axis id="1">
        <cx:valScaling/>
        <cx:tickLabels/>
        <cx:txPr>
          <a:bodyPr vertOverflow="overflow" horzOverflow="overflow" wrap="square" lIns="0" tIns="0" rIns="0" bIns="0"/>
          <a:lstStyle/>
          <a:p>
            <a:pPr algn="ctr" rtl="0">
              <a:defRPr sz="800" b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cx:txPr>
      </cx:axis>
    </cx:plotArea>
  </cx:chart>
  <cx:spPr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>
              <a:defRPr>
                <a:solidFill>
                  <a:sysClr val="windowText" lastClr="000000"/>
                </a:solidFill>
              </a:defRPr>
            </a:pPr>
            <a:r>
              <a:rPr lang="ja-JP" altLang="en-US" sz="1050" b="0" i="0" baseline="0">
                <a:solidFill>
                  <a:sysClr val="windowText" lastClr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rPr>
              <a:t>プロリン</a:t>
            </a:r>
            <a:r>
              <a:rPr lang="ja-JP" altLang="ja-JP" sz="1050" b="0" i="0" baseline="0">
                <a:solidFill>
                  <a:sysClr val="windowText" lastClr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rPr>
              <a:t>含</a:t>
            </a:r>
            <a:r>
              <a:rPr lang="ja-JP" altLang="en-US" sz="1050" b="0" i="0" baseline="0">
                <a:solidFill>
                  <a:sysClr val="windowText" lastClr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rPr>
              <a:t>有</a:t>
            </a:r>
            <a:r>
              <a:rPr lang="ja-JP" altLang="ja-JP" sz="1050" b="0" i="0" baseline="0">
                <a:solidFill>
                  <a:sysClr val="windowText" lastClr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rPr>
              <a:t>量箱ひげ図（</a:t>
            </a:r>
            <a:r>
              <a:rPr lang="en-US" altLang="ja-JP" sz="1050" b="0" i="0" baseline="0">
                <a:solidFill>
                  <a:sysClr val="windowText" lastClr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rPr>
              <a:t>3</a:t>
            </a:r>
            <a:r>
              <a:rPr lang="ja-JP" altLang="ja-JP" sz="1050" b="0" i="0" baseline="0">
                <a:solidFill>
                  <a:sysClr val="windowText" lastClr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rPr>
              <a:t>銘柄一覧）</a:t>
            </a:r>
            <a:endParaRPr lang="ja-JP" altLang="ja-JP" sz="105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cx:rich>
      </cx:tx>
    </cx:title>
    <cx:plotArea>
      <cx:plotAreaRegion>
        <cx:plotSurface>
          <cx:spPr>
            <a:ln>
              <a:solidFill>
                <a:schemeClr val="bg1">
                  <a:lumMod val="65000"/>
                </a:schemeClr>
              </a:solidFill>
            </a:ln>
          </cx:spPr>
        </cx:plotSurface>
        <cx:series layoutId="boxWhisker" uniqueId="{29B1A716-AA4E-4987-839A-FAB1C2E7F821}">
          <cx:spPr>
            <a:solidFill>
              <a:srgbClr val="CCCCFF"/>
            </a:solidFill>
            <a:ln>
              <a:solidFill>
                <a:srgbClr val="0000FF"/>
              </a:solidFill>
            </a:ln>
          </cx:spPr>
          <cx:dataLabels>
            <cx:numFmt formatCode="#,##0.0_);[赤](#,##0.0)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 altLang="en-US">
                  <a:solidFill>
                    <a:sysClr val="windowText" lastClr="000000"/>
                  </a:solidFill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 altLang="en-US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cx:txPr>
      </cx:axis>
      <cx:axis id="1">
        <cx:valScaling min="10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ja-JP" altLang="en-US">
              <a:solidFill>
                <a:sysClr val="windowText" lastClr="000000"/>
              </a:solidFill>
            </a:endParaRPr>
          </a:p>
        </cx:txPr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microsoft.com/office/2014/relationships/chartEx" Target="../charts/chartEx2.xml"/><Relationship Id="rId1" Type="http://schemas.microsoft.com/office/2014/relationships/chartEx" Target="../charts/chartEx1.xml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</xdr:colOff>
      <xdr:row>24</xdr:row>
      <xdr:rowOff>179069</xdr:rowOff>
    </xdr:from>
    <xdr:to>
      <xdr:col>11</xdr:col>
      <xdr:colOff>70485</xdr:colOff>
      <xdr:row>43</xdr:row>
      <xdr:rowOff>121919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グラフ 1">
              <a:extLst>
                <a:ext uri="{FF2B5EF4-FFF2-40B4-BE49-F238E27FC236}">
                  <a16:creationId xmlns:a16="http://schemas.microsoft.com/office/drawing/2014/main" id="{7653B573-9909-4485-8375-3BD3AA217C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91864" y="4903469"/>
              <a:ext cx="2781301" cy="34175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6</xdr:col>
      <xdr:colOff>1905</xdr:colOff>
      <xdr:row>44</xdr:row>
      <xdr:rowOff>112394</xdr:rowOff>
    </xdr:from>
    <xdr:to>
      <xdr:col>11</xdr:col>
      <xdr:colOff>60960</xdr:colOff>
      <xdr:row>65</xdr:row>
      <xdr:rowOff>15239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グラフ 2">
              <a:extLst>
                <a:ext uri="{FF2B5EF4-FFF2-40B4-BE49-F238E27FC236}">
                  <a16:creationId xmlns:a16="http://schemas.microsoft.com/office/drawing/2014/main" id="{CCA2E09A-869B-45AB-9E0F-72CF2A16A5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91865" y="8494394"/>
              <a:ext cx="2771775" cy="3743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 editAs="oneCell">
    <xdr:from>
      <xdr:col>14</xdr:col>
      <xdr:colOff>304800</xdr:colOff>
      <xdr:row>24</xdr:row>
      <xdr:rowOff>152400</xdr:rowOff>
    </xdr:from>
    <xdr:to>
      <xdr:col>19</xdr:col>
      <xdr:colOff>7620</xdr:colOff>
      <xdr:row>43</xdr:row>
      <xdr:rowOff>99060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EF1C3E2-2BB9-4E65-845D-36C224032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0580" y="4876800"/>
          <a:ext cx="2788920" cy="3421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312420</xdr:colOff>
      <xdr:row>45</xdr:row>
      <xdr:rowOff>114300</xdr:rowOff>
    </xdr:from>
    <xdr:to>
      <xdr:col>19</xdr:col>
      <xdr:colOff>0</xdr:colOff>
      <xdr:row>66</xdr:row>
      <xdr:rowOff>30480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D470F5C-B585-4F8A-8861-93F9EE1BF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8679180"/>
          <a:ext cx="2773680" cy="375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F0B38-B203-4F32-9FC7-E86BDBDA0926}">
  <dimension ref="A1:O60"/>
  <sheetViews>
    <sheetView tabSelected="1" view="pageBreakPreview" topLeftCell="A20" zoomScaleNormal="100" zoomScaleSheetLayoutView="100" workbookViewId="0">
      <selection activeCell="O25" sqref="O25"/>
    </sheetView>
  </sheetViews>
  <sheetFormatPr defaultColWidth="9" defaultRowHeight="14.4" x14ac:dyDescent="0.2"/>
  <cols>
    <col min="1" max="1" width="9" style="2"/>
    <col min="2" max="2" width="8.109375" style="2" customWidth="1"/>
    <col min="3" max="3" width="9.44140625" style="2" customWidth="1"/>
    <col min="4" max="5" width="8.109375" style="2" customWidth="1"/>
    <col min="6" max="6" width="8.109375" style="31" customWidth="1"/>
    <col min="7" max="7" width="3.44140625" style="2" customWidth="1"/>
    <col min="8" max="8" width="7.77734375" style="2" customWidth="1"/>
    <col min="9" max="14" width="9.44140625" style="2" customWidth="1"/>
    <col min="15" max="16384" width="9" style="2"/>
  </cols>
  <sheetData>
    <row r="1" spans="1:14" ht="40.5" customHeight="1" thickBot="1" x14ac:dyDescent="0.35">
      <c r="A1" s="26" t="s">
        <v>0</v>
      </c>
      <c r="B1" s="29" t="s">
        <v>1</v>
      </c>
      <c r="C1" s="1" t="s">
        <v>2</v>
      </c>
      <c r="D1" s="29" t="s">
        <v>3</v>
      </c>
      <c r="E1" s="34" t="s">
        <v>4</v>
      </c>
      <c r="F1" s="30"/>
      <c r="G1" s="47" t="s">
        <v>5</v>
      </c>
      <c r="H1" s="48"/>
      <c r="I1" s="40" t="s">
        <v>6</v>
      </c>
      <c r="J1" s="40"/>
      <c r="K1" s="40"/>
      <c r="L1" s="40" t="s">
        <v>3</v>
      </c>
      <c r="M1" s="40"/>
      <c r="N1" s="40"/>
    </row>
    <row r="2" spans="1:14" x14ac:dyDescent="0.2">
      <c r="A2" s="27" t="s">
        <v>7</v>
      </c>
      <c r="B2" s="32">
        <v>2.65</v>
      </c>
      <c r="C2" s="3">
        <v>2.35</v>
      </c>
      <c r="D2" s="4">
        <v>1050</v>
      </c>
      <c r="E2" s="35">
        <v>680</v>
      </c>
      <c r="G2" s="45"/>
      <c r="H2" s="46"/>
      <c r="I2" s="5" t="s">
        <v>8</v>
      </c>
      <c r="J2" s="6" t="s">
        <v>9</v>
      </c>
      <c r="K2" s="7" t="s">
        <v>10</v>
      </c>
      <c r="L2" s="5" t="s">
        <v>8</v>
      </c>
      <c r="M2" s="6" t="s">
        <v>9</v>
      </c>
      <c r="N2" s="6" t="s">
        <v>10</v>
      </c>
    </row>
    <row r="3" spans="1:14" x14ac:dyDescent="0.2">
      <c r="A3" s="27" t="s">
        <v>7</v>
      </c>
      <c r="B3" s="32">
        <v>2.8</v>
      </c>
      <c r="C3" s="3">
        <v>2.4500000000000002</v>
      </c>
      <c r="D3" s="4">
        <v>735</v>
      </c>
      <c r="E3" s="35">
        <v>735</v>
      </c>
      <c r="G3" s="41" t="s">
        <v>11</v>
      </c>
      <c r="H3" s="42"/>
      <c r="I3" s="8"/>
      <c r="J3" s="9"/>
      <c r="K3" s="10"/>
      <c r="L3" s="11"/>
      <c r="M3" s="11"/>
      <c r="N3" s="11"/>
    </row>
    <row r="4" spans="1:14" x14ac:dyDescent="0.2">
      <c r="A4" s="27" t="s">
        <v>7</v>
      </c>
      <c r="B4" s="32">
        <v>2.6</v>
      </c>
      <c r="C4" s="3">
        <v>2.6</v>
      </c>
      <c r="D4" s="4">
        <v>1295</v>
      </c>
      <c r="E4" s="35">
        <v>795</v>
      </c>
      <c r="G4" s="38"/>
      <c r="H4" s="39" t="s">
        <v>12</v>
      </c>
      <c r="I4" s="12">
        <f>AVERAGE($C$2:$C$21)</f>
        <v>2.8805000000000005</v>
      </c>
      <c r="J4" s="12">
        <f>AVERAGE($C$22:$C$44)</f>
        <v>2.2391304347826089</v>
      </c>
      <c r="K4" s="13">
        <f>AVERAGE($C$45:$C$60)</f>
        <v>1.711875</v>
      </c>
      <c r="L4" s="12">
        <f>AVERAGE($E$2:$E$21)</f>
        <v>1087.75</v>
      </c>
      <c r="M4" s="12">
        <f>AVERAGE($E$22:$E$44)</f>
        <v>522.60869565217388</v>
      </c>
      <c r="N4" s="12">
        <f>AVERAGE($E$45:$E$60)</f>
        <v>659.6875</v>
      </c>
    </row>
    <row r="5" spans="1:14" x14ac:dyDescent="0.2">
      <c r="A5" s="27" t="s">
        <v>7</v>
      </c>
      <c r="B5" s="32">
        <v>2.95</v>
      </c>
      <c r="C5" s="3">
        <v>2.61</v>
      </c>
      <c r="D5" s="4">
        <v>1510</v>
      </c>
      <c r="E5" s="35">
        <v>830</v>
      </c>
      <c r="G5" s="38"/>
      <c r="H5" s="39" t="s">
        <v>13</v>
      </c>
      <c r="I5" s="12">
        <f>MEDIAN($C$2:$C$21)</f>
        <v>2.83</v>
      </c>
      <c r="J5" s="12">
        <f>MEDIAN($C$22:$C$44)</f>
        <v>2.13</v>
      </c>
      <c r="K5" s="13">
        <f>MEDIAN($C$45:$C$60)</f>
        <v>1.635</v>
      </c>
      <c r="L5" s="12">
        <f>MEDIAN($E$2:$E$21)</f>
        <v>1100</v>
      </c>
      <c r="M5" s="12">
        <f>MEDIAN($E$22:$E$44)</f>
        <v>463</v>
      </c>
      <c r="N5" s="12">
        <f>MEDIAN($E$45:$E$60)</f>
        <v>645</v>
      </c>
    </row>
    <row r="6" spans="1:14" x14ac:dyDescent="0.2">
      <c r="A6" s="27" t="s">
        <v>7</v>
      </c>
      <c r="B6" s="32">
        <v>3.1</v>
      </c>
      <c r="C6" s="3">
        <v>2.63</v>
      </c>
      <c r="D6" s="4">
        <v>1150</v>
      </c>
      <c r="E6" s="35">
        <v>845</v>
      </c>
      <c r="G6" s="38"/>
      <c r="H6" s="39" t="s">
        <v>14</v>
      </c>
      <c r="I6" s="12">
        <f>_xlfn.MODE.MULT($C$2:$C$21)</f>
        <v>2.8</v>
      </c>
      <c r="J6" s="12">
        <f>_xlfn.MODE.MULT($C$22:$C$44)</f>
        <v>1.95</v>
      </c>
      <c r="K6" s="13">
        <f>_xlfn.MODE.MULT($C$45:$C$60)</f>
        <v>1.48</v>
      </c>
      <c r="L6" s="14" t="e">
        <f>_xlfn.MODE.MULT($E$2:$E$21)</f>
        <v>#N/A</v>
      </c>
      <c r="M6" s="12">
        <f>_xlfn.MODE.MULT($E$22:$E$44)</f>
        <v>450</v>
      </c>
      <c r="N6" s="12">
        <f>_xlfn.MODE.MULT($E$45:$E$60)</f>
        <v>520</v>
      </c>
    </row>
    <row r="7" spans="1:14" x14ac:dyDescent="0.2">
      <c r="A7" s="27" t="s">
        <v>7</v>
      </c>
      <c r="B7" s="32">
        <v>2.8</v>
      </c>
      <c r="C7" s="3">
        <v>2.64</v>
      </c>
      <c r="D7" s="4">
        <v>1280</v>
      </c>
      <c r="E7" s="35">
        <v>915</v>
      </c>
      <c r="H7" s="15"/>
      <c r="I7" s="12"/>
      <c r="J7" s="16"/>
      <c r="K7" s="3"/>
      <c r="L7" s="12"/>
      <c r="M7" s="16"/>
      <c r="N7" s="16"/>
    </row>
    <row r="8" spans="1:14" x14ac:dyDescent="0.2">
      <c r="A8" s="27" t="s">
        <v>7</v>
      </c>
      <c r="B8" s="32">
        <v>2.7</v>
      </c>
      <c r="C8" s="3">
        <v>2.65</v>
      </c>
      <c r="D8" s="4">
        <v>845</v>
      </c>
      <c r="E8" s="35">
        <v>1035</v>
      </c>
      <c r="G8" s="41" t="s">
        <v>15</v>
      </c>
      <c r="H8" s="42"/>
      <c r="I8" s="12"/>
      <c r="J8" s="16"/>
      <c r="K8" s="3"/>
      <c r="L8" s="12"/>
      <c r="M8" s="16"/>
      <c r="N8" s="16"/>
    </row>
    <row r="9" spans="1:14" x14ac:dyDescent="0.2">
      <c r="A9" s="27" t="s">
        <v>7</v>
      </c>
      <c r="B9" s="32">
        <v>2.61</v>
      </c>
      <c r="C9" s="3">
        <v>2.7</v>
      </c>
      <c r="D9" s="4">
        <v>1035</v>
      </c>
      <c r="E9" s="35">
        <v>1050</v>
      </c>
      <c r="G9" s="38"/>
      <c r="H9" s="39" t="s">
        <v>16</v>
      </c>
      <c r="I9" s="12">
        <f>_xlfn.VAR.P($C$2:$C$21)</f>
        <v>0.11902474999999754</v>
      </c>
      <c r="J9" s="12">
        <f>_xlfn.VAR.P($C$22:$C$44)</f>
        <v>0.30963402646502786</v>
      </c>
      <c r="K9" s="13">
        <f>_xlfn.VAR.P($C$45:$C$60)</f>
        <v>8.2490234374999361E-2</v>
      </c>
      <c r="L9" s="12">
        <f>_xlfn.VAR.P($E$2:$E$21)</f>
        <v>53068.6875</v>
      </c>
      <c r="M9" s="12">
        <f>_xlfn.VAR.P($E$22:$E$44)</f>
        <v>26853.194706994327</v>
      </c>
      <c r="N9" s="12">
        <f>_xlfn.VAR.P($E$45:$E$60)</f>
        <v>12210.83984375</v>
      </c>
    </row>
    <row r="10" spans="1:14" x14ac:dyDescent="0.2">
      <c r="A10" s="27" t="s">
        <v>7</v>
      </c>
      <c r="B10" s="32">
        <v>2.63</v>
      </c>
      <c r="C10" s="3">
        <v>2.8</v>
      </c>
      <c r="D10" s="4">
        <v>830</v>
      </c>
      <c r="E10" s="35">
        <v>1065</v>
      </c>
      <c r="G10" s="38"/>
      <c r="H10" s="39" t="s">
        <v>17</v>
      </c>
      <c r="I10" s="12">
        <f>_xlfn.STDEV.P($C$2:$C$21)</f>
        <v>0.34499963768096559</v>
      </c>
      <c r="J10" s="12">
        <f>_xlfn.STDEV.P($C$22:$C$44)</f>
        <v>0.55644768529038546</v>
      </c>
      <c r="K10" s="13">
        <f>_xlfn.STDEV.P($C$45:$C$60)</f>
        <v>0.28721113205271026</v>
      </c>
      <c r="L10" s="12">
        <f>_xlfn.STDEV.P($E$2:$E$21)</f>
        <v>230.36642007896899</v>
      </c>
      <c r="M10" s="12">
        <f>_xlfn.STDEV.P($E$22:$E$44)</f>
        <v>163.86944409191827</v>
      </c>
      <c r="N10" s="12">
        <f>_xlfn.STDEV.P($E$45:$E$60)</f>
        <v>110.50266894401238</v>
      </c>
    </row>
    <row r="11" spans="1:14" x14ac:dyDescent="0.2">
      <c r="A11" s="27" t="s">
        <v>7</v>
      </c>
      <c r="B11" s="32">
        <v>2.95</v>
      </c>
      <c r="C11" s="3">
        <v>2.8</v>
      </c>
      <c r="D11" s="4">
        <v>915</v>
      </c>
      <c r="E11" s="35">
        <v>1095</v>
      </c>
      <c r="G11" s="38"/>
      <c r="H11" s="39" t="s">
        <v>18</v>
      </c>
      <c r="I11" s="12">
        <f>MAX($C$2:$C$21)</f>
        <v>3.88</v>
      </c>
      <c r="J11" s="12">
        <f>MAX($C$22:$C$44)</f>
        <v>3.3</v>
      </c>
      <c r="K11" s="13">
        <f>MAX($C$45:$C$60)</f>
        <v>2.3199999999999998</v>
      </c>
      <c r="L11" s="12">
        <f>MAX($E$2:$E$21)</f>
        <v>1515</v>
      </c>
      <c r="M11" s="12">
        <f>MAX($E$22:$E$44)</f>
        <v>985</v>
      </c>
      <c r="N11" s="12">
        <f>MAX($E$45:$E$60)</f>
        <v>880</v>
      </c>
    </row>
    <row r="12" spans="1:14" x14ac:dyDescent="0.2">
      <c r="A12" s="27" t="s">
        <v>7</v>
      </c>
      <c r="B12" s="32">
        <v>2.86</v>
      </c>
      <c r="C12" s="3">
        <v>2.86</v>
      </c>
      <c r="D12" s="4">
        <v>1515</v>
      </c>
      <c r="E12" s="35">
        <v>1105</v>
      </c>
      <c r="G12" s="38"/>
      <c r="H12" s="39" t="s">
        <v>19</v>
      </c>
      <c r="I12" s="12">
        <f>MIN($C$2:$C$21)</f>
        <v>2.35</v>
      </c>
      <c r="J12" s="12">
        <f>MIN($C$22:$C$44)</f>
        <v>1.1000000000000001</v>
      </c>
      <c r="K12" s="13">
        <f>MIN($C$45:$C$60)</f>
        <v>1.38</v>
      </c>
      <c r="L12" s="12">
        <f>MIN($E$2:$E$21)</f>
        <v>680</v>
      </c>
      <c r="M12" s="12">
        <f>MIN($E$22:$E$44)</f>
        <v>345</v>
      </c>
      <c r="N12" s="12">
        <f>MIN($E$45:$E$60)</f>
        <v>480</v>
      </c>
    </row>
    <row r="13" spans="1:14" x14ac:dyDescent="0.2">
      <c r="A13" s="27" t="s">
        <v>7</v>
      </c>
      <c r="B13" s="32">
        <v>2.35</v>
      </c>
      <c r="C13" s="3">
        <v>2.88</v>
      </c>
      <c r="D13" s="4">
        <v>1095</v>
      </c>
      <c r="E13" s="35">
        <v>1120</v>
      </c>
      <c r="G13" s="38"/>
      <c r="H13" s="39" t="s">
        <v>20</v>
      </c>
      <c r="I13" s="12">
        <f t="shared" ref="I13:N13" si="0">I11-I12</f>
        <v>1.5299999999999998</v>
      </c>
      <c r="J13" s="12">
        <f t="shared" si="0"/>
        <v>2.1999999999999997</v>
      </c>
      <c r="K13" s="13">
        <f t="shared" si="0"/>
        <v>0.94</v>
      </c>
      <c r="L13" s="12">
        <f t="shared" si="0"/>
        <v>835</v>
      </c>
      <c r="M13" s="12">
        <f t="shared" si="0"/>
        <v>640</v>
      </c>
      <c r="N13" s="12">
        <f t="shared" si="0"/>
        <v>400</v>
      </c>
    </row>
    <row r="14" spans="1:14" x14ac:dyDescent="0.2">
      <c r="A14" s="27" t="s">
        <v>7</v>
      </c>
      <c r="B14" s="32">
        <v>2.4500000000000002</v>
      </c>
      <c r="C14" s="3">
        <v>2.95</v>
      </c>
      <c r="D14" s="4">
        <v>1105</v>
      </c>
      <c r="E14" s="35">
        <v>1150</v>
      </c>
      <c r="H14" s="15"/>
      <c r="I14" s="12"/>
      <c r="J14" s="11"/>
      <c r="K14" s="15"/>
      <c r="L14" s="12"/>
      <c r="M14" s="11"/>
      <c r="N14" s="11"/>
    </row>
    <row r="15" spans="1:14" x14ac:dyDescent="0.2">
      <c r="A15" s="27" t="s">
        <v>7</v>
      </c>
      <c r="B15" s="32">
        <v>3.15</v>
      </c>
      <c r="C15" s="3">
        <v>2.95</v>
      </c>
      <c r="D15" s="4">
        <v>795</v>
      </c>
      <c r="E15" s="35">
        <v>1190</v>
      </c>
      <c r="G15" s="41" t="s">
        <v>21</v>
      </c>
      <c r="H15" s="42"/>
      <c r="I15" s="12"/>
      <c r="J15" s="11"/>
      <c r="K15" s="15"/>
      <c r="L15" s="12"/>
      <c r="M15" s="11"/>
      <c r="N15" s="11"/>
    </row>
    <row r="16" spans="1:14" x14ac:dyDescent="0.2">
      <c r="A16" s="27" t="s">
        <v>7</v>
      </c>
      <c r="B16" s="32">
        <v>2.64</v>
      </c>
      <c r="C16" s="3">
        <v>2.96</v>
      </c>
      <c r="D16" s="4">
        <v>680</v>
      </c>
      <c r="E16" s="35">
        <v>1260</v>
      </c>
      <c r="G16" s="38"/>
      <c r="H16" s="39" t="s">
        <v>18</v>
      </c>
      <c r="I16" s="12">
        <f>QUARTILE($C$2:$C$21,4)</f>
        <v>3.88</v>
      </c>
      <c r="J16" s="12">
        <f>QUARTILE($C$22:$C$44,4)</f>
        <v>3.3</v>
      </c>
      <c r="K16" s="13">
        <f>QUARTILE($C$45:$C$60,4)</f>
        <v>2.3199999999999998</v>
      </c>
      <c r="L16" s="12">
        <f>QUARTILE($E$2:$E$21,4)</f>
        <v>1515</v>
      </c>
      <c r="M16" s="12">
        <f>QUARTILE($E$22:$E$44,4)</f>
        <v>985</v>
      </c>
      <c r="N16" s="12">
        <f>QUARTILE($E$45:$E$60,4)</f>
        <v>880</v>
      </c>
    </row>
    <row r="17" spans="1:15" x14ac:dyDescent="0.2">
      <c r="A17" s="27" t="s">
        <v>7</v>
      </c>
      <c r="B17" s="32">
        <v>3.25</v>
      </c>
      <c r="C17" s="3">
        <v>3.1</v>
      </c>
      <c r="D17" s="4">
        <v>1065</v>
      </c>
      <c r="E17" s="35">
        <v>1280</v>
      </c>
      <c r="G17" s="38"/>
      <c r="H17" s="39" t="s">
        <v>22</v>
      </c>
      <c r="I17" s="12">
        <f>QUARTILE($C$2:$C$21,3)</f>
        <v>2.9950000000000001</v>
      </c>
      <c r="J17" s="12">
        <f>QUARTILE($C$22:$C$44,3)</f>
        <v>2.645</v>
      </c>
      <c r="K17" s="13">
        <f>QUARTILE($C$45:$C$60,3)</f>
        <v>1.9075</v>
      </c>
      <c r="L17" s="12">
        <f>QUARTILE($E$2:$E$21,3)</f>
        <v>1265</v>
      </c>
      <c r="M17" s="12">
        <f>QUARTILE($E$22:$E$44,3)</f>
        <v>618.5</v>
      </c>
      <c r="N17" s="12">
        <f>QUARTILE($E$45:$E$60,3)</f>
        <v>701.25</v>
      </c>
    </row>
    <row r="18" spans="1:15" x14ac:dyDescent="0.2">
      <c r="A18" s="27" t="s">
        <v>7</v>
      </c>
      <c r="B18" s="32">
        <v>2.88</v>
      </c>
      <c r="C18" s="3">
        <v>3.15</v>
      </c>
      <c r="D18" s="4">
        <v>1260</v>
      </c>
      <c r="E18" s="35">
        <v>1285</v>
      </c>
      <c r="G18" s="38"/>
      <c r="H18" s="39" t="s">
        <v>13</v>
      </c>
      <c r="I18" s="12">
        <f>QUARTILE($C$2:$C$21,2)</f>
        <v>2.83</v>
      </c>
      <c r="J18" s="12">
        <f>QUARTILE($C$22:$C$44,2)</f>
        <v>2.13</v>
      </c>
      <c r="K18" s="13">
        <f>QUARTILE($C$45:$C$60,2)</f>
        <v>1.635</v>
      </c>
      <c r="L18" s="12">
        <f>QUARTILE($E$2:$E$21,2)</f>
        <v>1100</v>
      </c>
      <c r="M18" s="12">
        <f>QUARTILE($E$22:$E$44,2)</f>
        <v>463</v>
      </c>
      <c r="N18" s="12">
        <f>QUARTILE($E$45:$E$60,2)</f>
        <v>645</v>
      </c>
    </row>
    <row r="19" spans="1:15" x14ac:dyDescent="0.2">
      <c r="A19" s="27" t="s">
        <v>7</v>
      </c>
      <c r="B19" s="32">
        <v>3.88</v>
      </c>
      <c r="C19" s="3">
        <v>3.25</v>
      </c>
      <c r="D19" s="4">
        <v>1190</v>
      </c>
      <c r="E19" s="35">
        <v>1295</v>
      </c>
      <c r="G19" s="38"/>
      <c r="H19" s="39" t="s">
        <v>23</v>
      </c>
      <c r="I19" s="12">
        <f>QUARTILE($C$2:$C$21,1)</f>
        <v>2.6375000000000002</v>
      </c>
      <c r="J19" s="12">
        <f>QUARTILE($C$22:$C$44,1)</f>
        <v>1.92</v>
      </c>
      <c r="K19" s="13">
        <f>QUARTILE($C$45:$C$60,1)</f>
        <v>1.4950000000000001</v>
      </c>
      <c r="L19" s="12">
        <f>QUARTILE($E$2:$E$21,1)</f>
        <v>897.5</v>
      </c>
      <c r="M19" s="12">
        <f>QUARTILE($E$22:$E$44,1)</f>
        <v>411</v>
      </c>
      <c r="N19" s="12">
        <f>QUARTILE($E$45:$E$60,1)</f>
        <v>597.5</v>
      </c>
    </row>
    <row r="20" spans="1:15" x14ac:dyDescent="0.2">
      <c r="A20" s="27" t="s">
        <v>7</v>
      </c>
      <c r="B20" s="32">
        <v>2.96</v>
      </c>
      <c r="C20" s="3">
        <v>3.4</v>
      </c>
      <c r="D20" s="4">
        <v>1120</v>
      </c>
      <c r="E20" s="35">
        <v>1510</v>
      </c>
      <c r="G20" s="38"/>
      <c r="H20" s="39" t="s">
        <v>24</v>
      </c>
      <c r="I20" s="12">
        <f>QUARTILE($C$2:$C$21,0)</f>
        <v>2.35</v>
      </c>
      <c r="J20" s="12">
        <f>QUARTILE($C$22:$C$44,0)</f>
        <v>1.1000000000000001</v>
      </c>
      <c r="K20" s="13">
        <f>QUARTILE($C$45:$C$60,0)</f>
        <v>1.38</v>
      </c>
      <c r="L20" s="12">
        <f>QUARTILE($E$2:$E$21,0)</f>
        <v>680</v>
      </c>
      <c r="M20" s="12">
        <f>QUARTILE($E$22:$E$44,0)</f>
        <v>345</v>
      </c>
      <c r="N20" s="12">
        <f>QUARTILE($E$45:$E$60,0)</f>
        <v>480</v>
      </c>
    </row>
    <row r="21" spans="1:15" x14ac:dyDescent="0.2">
      <c r="A21" s="28" t="s">
        <v>7</v>
      </c>
      <c r="B21" s="33">
        <v>3.4</v>
      </c>
      <c r="C21" s="17">
        <v>3.88</v>
      </c>
      <c r="D21" s="18">
        <v>1285</v>
      </c>
      <c r="E21" s="36">
        <v>1515</v>
      </c>
      <c r="H21" s="19"/>
      <c r="I21" s="12"/>
      <c r="J21" s="11"/>
      <c r="K21" s="15"/>
    </row>
    <row r="22" spans="1:15" ht="15" thickBot="1" x14ac:dyDescent="0.25">
      <c r="A22" s="27" t="s">
        <v>26</v>
      </c>
      <c r="B22" s="32">
        <v>2.02</v>
      </c>
      <c r="C22" s="3">
        <v>1.1000000000000001</v>
      </c>
      <c r="D22" s="20">
        <v>450</v>
      </c>
      <c r="E22" s="37">
        <v>345</v>
      </c>
      <c r="G22" s="43" t="s">
        <v>25</v>
      </c>
      <c r="H22" s="44"/>
      <c r="I22" s="21">
        <v>3.9</v>
      </c>
      <c r="J22" s="22" t="s">
        <v>27</v>
      </c>
      <c r="K22" s="23" t="s">
        <v>27</v>
      </c>
      <c r="L22" s="22" t="s">
        <v>27</v>
      </c>
      <c r="M22" s="22" t="s">
        <v>27</v>
      </c>
      <c r="N22" s="22" t="s">
        <v>27</v>
      </c>
    </row>
    <row r="23" spans="1:15" x14ac:dyDescent="0.2">
      <c r="A23" s="27" t="s">
        <v>26</v>
      </c>
      <c r="B23" s="32">
        <v>1.89</v>
      </c>
      <c r="C23" s="3">
        <v>1.45</v>
      </c>
      <c r="D23" s="4">
        <v>355</v>
      </c>
      <c r="E23" s="35">
        <v>355</v>
      </c>
    </row>
    <row r="24" spans="1:15" x14ac:dyDescent="0.2">
      <c r="A24" s="27" t="s">
        <v>26</v>
      </c>
      <c r="B24" s="32">
        <v>2.11</v>
      </c>
      <c r="C24" s="3">
        <v>1.63</v>
      </c>
      <c r="D24" s="4">
        <v>510</v>
      </c>
      <c r="E24" s="35">
        <v>372</v>
      </c>
      <c r="G24" s="2" t="s">
        <v>29</v>
      </c>
      <c r="O24" s="2" t="s">
        <v>30</v>
      </c>
    </row>
    <row r="25" spans="1:15" x14ac:dyDescent="0.2">
      <c r="A25" s="27" t="s">
        <v>26</v>
      </c>
      <c r="B25" s="32">
        <v>1.1000000000000001</v>
      </c>
      <c r="C25" s="3">
        <v>1.65</v>
      </c>
      <c r="D25" s="4">
        <v>870</v>
      </c>
      <c r="E25" s="35">
        <v>380</v>
      </c>
      <c r="H25" s="24"/>
      <c r="K25" s="11"/>
    </row>
    <row r="26" spans="1:15" x14ac:dyDescent="0.2">
      <c r="A26" s="27" t="s">
        <v>26</v>
      </c>
      <c r="B26" s="32">
        <v>3.3</v>
      </c>
      <c r="C26" s="3">
        <v>1.75</v>
      </c>
      <c r="D26" s="4">
        <v>985</v>
      </c>
      <c r="E26" s="35">
        <v>392</v>
      </c>
      <c r="H26" s="24"/>
      <c r="K26" s="11"/>
    </row>
    <row r="27" spans="1:15" x14ac:dyDescent="0.2">
      <c r="A27" s="27" t="s">
        <v>26</v>
      </c>
      <c r="B27" s="32">
        <v>1.95</v>
      </c>
      <c r="C27" s="3">
        <v>1.89</v>
      </c>
      <c r="D27" s="4">
        <v>392</v>
      </c>
      <c r="E27" s="35">
        <v>407</v>
      </c>
      <c r="K27" s="11"/>
    </row>
    <row r="28" spans="1:15" x14ac:dyDescent="0.2">
      <c r="A28" s="27" t="s">
        <v>26</v>
      </c>
      <c r="B28" s="32">
        <v>2.83</v>
      </c>
      <c r="C28" s="3">
        <v>1.95</v>
      </c>
      <c r="D28" s="4">
        <v>463</v>
      </c>
      <c r="E28" s="35">
        <v>415</v>
      </c>
      <c r="K28" s="11"/>
    </row>
    <row r="29" spans="1:15" x14ac:dyDescent="0.2">
      <c r="A29" s="27" t="s">
        <v>26</v>
      </c>
      <c r="B29" s="32">
        <v>2</v>
      </c>
      <c r="C29" s="3">
        <v>1.95</v>
      </c>
      <c r="D29" s="4">
        <v>630</v>
      </c>
      <c r="E29" s="35">
        <v>428</v>
      </c>
      <c r="K29" s="11"/>
    </row>
    <row r="30" spans="1:15" x14ac:dyDescent="0.2">
      <c r="A30" s="27" t="s">
        <v>26</v>
      </c>
      <c r="B30" s="32">
        <v>2.2000000000000002</v>
      </c>
      <c r="C30" s="3">
        <v>2</v>
      </c>
      <c r="D30" s="4">
        <v>450</v>
      </c>
      <c r="E30" s="35">
        <v>450</v>
      </c>
    </row>
    <row r="31" spans="1:15" x14ac:dyDescent="0.2">
      <c r="A31" s="27" t="s">
        <v>26</v>
      </c>
      <c r="B31" s="32">
        <v>1.95</v>
      </c>
      <c r="C31" s="3">
        <v>2.02</v>
      </c>
      <c r="D31" s="4">
        <v>680</v>
      </c>
      <c r="E31" s="35">
        <v>450</v>
      </c>
    </row>
    <row r="32" spans="1:15" x14ac:dyDescent="0.2">
      <c r="A32" s="27" t="s">
        <v>26</v>
      </c>
      <c r="B32" s="32">
        <v>1.45</v>
      </c>
      <c r="C32" s="3">
        <v>2.11</v>
      </c>
      <c r="D32" s="4">
        <v>450</v>
      </c>
      <c r="E32" s="35">
        <v>450</v>
      </c>
    </row>
    <row r="33" spans="1:9" x14ac:dyDescent="0.2">
      <c r="A33" s="27" t="s">
        <v>26</v>
      </c>
      <c r="B33" s="32">
        <v>3.02</v>
      </c>
      <c r="C33" s="3">
        <v>2.13</v>
      </c>
      <c r="D33" s="4">
        <v>345</v>
      </c>
      <c r="E33" s="35">
        <v>463</v>
      </c>
    </row>
    <row r="34" spans="1:9" x14ac:dyDescent="0.2">
      <c r="A34" s="27" t="s">
        <v>26</v>
      </c>
      <c r="B34" s="32">
        <v>2.5499999999999998</v>
      </c>
      <c r="C34" s="3">
        <v>2.2000000000000002</v>
      </c>
      <c r="D34" s="4">
        <v>428</v>
      </c>
      <c r="E34" s="35">
        <v>465</v>
      </c>
    </row>
    <row r="35" spans="1:9" x14ac:dyDescent="0.2">
      <c r="A35" s="27" t="s">
        <v>26</v>
      </c>
      <c r="B35" s="32">
        <v>2.23</v>
      </c>
      <c r="C35" s="3">
        <v>2.23</v>
      </c>
      <c r="D35" s="4">
        <v>710</v>
      </c>
      <c r="E35" s="35">
        <v>466</v>
      </c>
    </row>
    <row r="36" spans="1:9" x14ac:dyDescent="0.2">
      <c r="A36" s="27" t="s">
        <v>26</v>
      </c>
      <c r="B36" s="32">
        <v>2.5</v>
      </c>
      <c r="C36" s="3">
        <v>2.46</v>
      </c>
      <c r="D36" s="4">
        <v>415</v>
      </c>
      <c r="E36" s="35">
        <v>510</v>
      </c>
    </row>
    <row r="37" spans="1:9" x14ac:dyDescent="0.2">
      <c r="A37" s="27" t="s">
        <v>26</v>
      </c>
      <c r="B37" s="32">
        <v>1.65</v>
      </c>
      <c r="C37" s="3">
        <v>2.5</v>
      </c>
      <c r="D37" s="4">
        <v>510</v>
      </c>
      <c r="E37" s="35">
        <v>510</v>
      </c>
    </row>
    <row r="38" spans="1:9" x14ac:dyDescent="0.2">
      <c r="A38" s="27" t="s">
        <v>26</v>
      </c>
      <c r="B38" s="32">
        <v>2.74</v>
      </c>
      <c r="C38" s="3">
        <v>2.5499999999999998</v>
      </c>
      <c r="D38" s="4">
        <v>680</v>
      </c>
      <c r="E38" s="35">
        <v>607</v>
      </c>
    </row>
    <row r="39" spans="1:9" x14ac:dyDescent="0.2">
      <c r="A39" s="27" t="s">
        <v>26</v>
      </c>
      <c r="B39" s="32">
        <v>1.75</v>
      </c>
      <c r="C39" s="3">
        <v>2.74</v>
      </c>
      <c r="D39" s="4">
        <v>607</v>
      </c>
      <c r="E39" s="35">
        <v>630</v>
      </c>
    </row>
    <row r="40" spans="1:9" x14ac:dyDescent="0.2">
      <c r="A40" s="27" t="s">
        <v>26</v>
      </c>
      <c r="B40" s="32">
        <v>2.46</v>
      </c>
      <c r="C40" s="3">
        <v>2.83</v>
      </c>
      <c r="D40" s="4">
        <v>407</v>
      </c>
      <c r="E40" s="35">
        <v>680</v>
      </c>
    </row>
    <row r="41" spans="1:9" x14ac:dyDescent="0.2">
      <c r="A41" s="27" t="s">
        <v>26</v>
      </c>
      <c r="B41" s="32">
        <v>1.63</v>
      </c>
      <c r="C41" s="3">
        <v>2.86</v>
      </c>
      <c r="D41" s="4">
        <v>372</v>
      </c>
      <c r="E41" s="35">
        <v>680</v>
      </c>
    </row>
    <row r="42" spans="1:9" x14ac:dyDescent="0.2">
      <c r="A42" s="27" t="s">
        <v>26</v>
      </c>
      <c r="B42" s="32">
        <v>3.18</v>
      </c>
      <c r="C42" s="3">
        <v>3.02</v>
      </c>
      <c r="D42" s="4">
        <v>465</v>
      </c>
      <c r="E42" s="35">
        <v>710</v>
      </c>
    </row>
    <row r="43" spans="1:9" x14ac:dyDescent="0.2">
      <c r="A43" s="27" t="s">
        <v>26</v>
      </c>
      <c r="B43" s="32">
        <v>2.86</v>
      </c>
      <c r="C43" s="3">
        <v>3.18</v>
      </c>
      <c r="D43" s="4">
        <v>380</v>
      </c>
      <c r="E43" s="35">
        <v>870</v>
      </c>
    </row>
    <row r="44" spans="1:9" x14ac:dyDescent="0.2">
      <c r="A44" s="28" t="s">
        <v>26</v>
      </c>
      <c r="B44" s="33">
        <v>2.13</v>
      </c>
      <c r="C44" s="25">
        <v>3.3</v>
      </c>
      <c r="D44" s="18">
        <v>466</v>
      </c>
      <c r="E44" s="36">
        <v>985</v>
      </c>
    </row>
    <row r="45" spans="1:9" x14ac:dyDescent="0.2">
      <c r="A45" s="27" t="s">
        <v>28</v>
      </c>
      <c r="B45" s="32">
        <v>1.51</v>
      </c>
      <c r="C45" s="3">
        <v>1.38</v>
      </c>
      <c r="D45" s="4">
        <v>630</v>
      </c>
      <c r="E45" s="35">
        <v>480</v>
      </c>
    </row>
    <row r="46" spans="1:9" x14ac:dyDescent="0.2">
      <c r="A46" s="27" t="s">
        <v>28</v>
      </c>
      <c r="B46" s="32">
        <v>1.7</v>
      </c>
      <c r="C46" s="3">
        <v>1.39</v>
      </c>
      <c r="D46" s="4">
        <v>600</v>
      </c>
      <c r="E46" s="35">
        <v>520</v>
      </c>
    </row>
    <row r="47" spans="1:9" x14ac:dyDescent="0.2">
      <c r="A47" s="27" t="s">
        <v>28</v>
      </c>
      <c r="B47" s="32">
        <v>1.38</v>
      </c>
      <c r="C47" s="3">
        <v>1.48</v>
      </c>
      <c r="D47" s="4">
        <v>720</v>
      </c>
      <c r="E47" s="35">
        <v>520</v>
      </c>
    </row>
    <row r="48" spans="1:9" x14ac:dyDescent="0.2">
      <c r="A48" s="27" t="s">
        <v>28</v>
      </c>
      <c r="B48" s="32">
        <v>2.3199999999999998</v>
      </c>
      <c r="C48" s="3">
        <v>1.48</v>
      </c>
      <c r="D48" s="4">
        <v>590</v>
      </c>
      <c r="E48" s="35">
        <v>590</v>
      </c>
      <c r="I48" s="11"/>
    </row>
    <row r="49" spans="1:5" x14ac:dyDescent="0.2">
      <c r="A49" s="27" t="s">
        <v>28</v>
      </c>
      <c r="B49" s="32">
        <v>1.55</v>
      </c>
      <c r="C49" s="3">
        <v>1.5</v>
      </c>
      <c r="D49" s="4">
        <v>520</v>
      </c>
      <c r="E49" s="35">
        <v>600</v>
      </c>
    </row>
    <row r="50" spans="1:5" x14ac:dyDescent="0.2">
      <c r="A50" s="27" t="s">
        <v>28</v>
      </c>
      <c r="B50" s="32">
        <v>1.5</v>
      </c>
      <c r="C50" s="3">
        <v>1.51</v>
      </c>
      <c r="D50" s="4">
        <v>830</v>
      </c>
      <c r="E50" s="35">
        <v>630</v>
      </c>
    </row>
    <row r="51" spans="1:5" x14ac:dyDescent="0.2">
      <c r="A51" s="27" t="s">
        <v>28</v>
      </c>
      <c r="B51" s="32">
        <v>1.93</v>
      </c>
      <c r="C51" s="3">
        <v>1.55</v>
      </c>
      <c r="D51" s="4">
        <v>650</v>
      </c>
      <c r="E51" s="35">
        <v>630</v>
      </c>
    </row>
    <row r="52" spans="1:5" x14ac:dyDescent="0.2">
      <c r="A52" s="27" t="s">
        <v>28</v>
      </c>
      <c r="B52" s="32">
        <v>1.48</v>
      </c>
      <c r="C52" s="3">
        <v>1.59</v>
      </c>
      <c r="D52" s="4">
        <v>480</v>
      </c>
      <c r="E52" s="35">
        <v>640</v>
      </c>
    </row>
    <row r="53" spans="1:5" x14ac:dyDescent="0.2">
      <c r="A53" s="27" t="s">
        <v>28</v>
      </c>
      <c r="B53" s="32">
        <v>1.48</v>
      </c>
      <c r="C53" s="3">
        <v>1.68</v>
      </c>
      <c r="D53" s="4">
        <v>640</v>
      </c>
      <c r="E53" s="35">
        <v>650</v>
      </c>
    </row>
    <row r="54" spans="1:5" x14ac:dyDescent="0.2">
      <c r="A54" s="27" t="s">
        <v>28</v>
      </c>
      <c r="B54" s="32">
        <v>1.9</v>
      </c>
      <c r="C54" s="3">
        <v>1.7</v>
      </c>
      <c r="D54" s="4">
        <v>880</v>
      </c>
      <c r="E54" s="35">
        <v>660</v>
      </c>
    </row>
    <row r="55" spans="1:5" x14ac:dyDescent="0.2">
      <c r="A55" s="27" t="s">
        <v>28</v>
      </c>
      <c r="B55" s="32">
        <v>2.2999999999999998</v>
      </c>
      <c r="C55" s="3">
        <v>1.7</v>
      </c>
      <c r="D55" s="4">
        <v>520</v>
      </c>
      <c r="E55" s="35">
        <v>675</v>
      </c>
    </row>
    <row r="56" spans="1:5" x14ac:dyDescent="0.2">
      <c r="A56" s="27" t="s">
        <v>28</v>
      </c>
      <c r="B56" s="32">
        <v>1.39</v>
      </c>
      <c r="C56" s="3">
        <v>1.9</v>
      </c>
      <c r="D56" s="4">
        <v>675</v>
      </c>
      <c r="E56" s="35">
        <v>695</v>
      </c>
    </row>
    <row r="57" spans="1:5" x14ac:dyDescent="0.2">
      <c r="A57" s="27" t="s">
        <v>28</v>
      </c>
      <c r="B57" s="32">
        <v>1.7</v>
      </c>
      <c r="C57" s="3">
        <v>1.93</v>
      </c>
      <c r="D57" s="4">
        <v>695</v>
      </c>
      <c r="E57" s="35">
        <v>720</v>
      </c>
    </row>
    <row r="58" spans="1:5" x14ac:dyDescent="0.2">
      <c r="A58" s="27" t="s">
        <v>28</v>
      </c>
      <c r="B58" s="32">
        <v>1.98</v>
      </c>
      <c r="C58" s="3">
        <v>1.98</v>
      </c>
      <c r="D58" s="4">
        <v>630</v>
      </c>
      <c r="E58" s="35">
        <v>830</v>
      </c>
    </row>
    <row r="59" spans="1:5" x14ac:dyDescent="0.2">
      <c r="A59" s="27" t="s">
        <v>28</v>
      </c>
      <c r="B59" s="32">
        <v>1.68</v>
      </c>
      <c r="C59" s="3">
        <v>2.2999999999999998</v>
      </c>
      <c r="D59" s="4">
        <v>660</v>
      </c>
      <c r="E59" s="35">
        <v>835</v>
      </c>
    </row>
    <row r="60" spans="1:5" x14ac:dyDescent="0.2">
      <c r="A60" s="28" t="s">
        <v>28</v>
      </c>
      <c r="B60" s="33">
        <v>1.59</v>
      </c>
      <c r="C60" s="25">
        <v>2.3199999999999998</v>
      </c>
      <c r="D60" s="18">
        <v>835</v>
      </c>
      <c r="E60" s="36">
        <v>880</v>
      </c>
    </row>
  </sheetData>
  <mergeCells count="8">
    <mergeCell ref="L1:N1"/>
    <mergeCell ref="G3:H3"/>
    <mergeCell ref="G8:H8"/>
    <mergeCell ref="G22:H22"/>
    <mergeCell ref="G2:H2"/>
    <mergeCell ref="G15:H15"/>
    <mergeCell ref="G1:H1"/>
    <mergeCell ref="I1:K1"/>
  </mergeCells>
  <phoneticPr fontId="3"/>
  <pageMargins left="0.39370078740157483" right="0" top="0.59055118110236227" bottom="0.39370078740157483" header="0.31496062992125984" footer="0.11811023622047245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ワイン</vt:lpstr>
      <vt:lpstr>ワイン!Print_Area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chao11370</dc:creator>
  <cp:lastModifiedBy>森本 栄一</cp:lastModifiedBy>
  <dcterms:created xsi:type="dcterms:W3CDTF">2020-07-18T17:27:59Z</dcterms:created>
  <dcterms:modified xsi:type="dcterms:W3CDTF">2022-02-01T00:05:45Z</dcterms:modified>
</cp:coreProperties>
</file>